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870" windowHeight="12000"/>
  </bookViews>
  <sheets>
    <sheet name="Hoja1" sheetId="1" r:id="rId1"/>
    <sheet name="Hoja2" sheetId="2" r:id="rId2"/>
    <sheet name="Hoja3" sheetId="3" r:id="rId3"/>
    <sheet name="Hoja4" sheetId="4" r:id="rId4"/>
  </sheets>
  <calcPr calcId="145621"/>
</workbook>
</file>

<file path=xl/calcChain.xml><?xml version="1.0" encoding="utf-8"?>
<calcChain xmlns="http://schemas.openxmlformats.org/spreadsheetml/2006/main">
  <c r="N28" i="1" l="1"/>
  <c r="N31" i="1"/>
  <c r="C25" i="1"/>
  <c r="U31" i="1" l="1"/>
  <c r="G19" i="1"/>
  <c r="F19" i="1"/>
  <c r="F26" i="1"/>
  <c r="F36" i="1"/>
  <c r="F20" i="1"/>
  <c r="F15" i="1"/>
  <c r="F14" i="1"/>
  <c r="F13" i="1"/>
  <c r="F9" i="1"/>
  <c r="F8" i="1"/>
  <c r="F21" i="1"/>
  <c r="F32" i="1"/>
  <c r="F33" i="1"/>
  <c r="F28" i="1"/>
  <c r="F27" i="1"/>
  <c r="F25" i="1"/>
  <c r="F5" i="1"/>
  <c r="F4" i="1"/>
  <c r="F3" i="1"/>
  <c r="F2" i="1"/>
  <c r="G26" i="1"/>
  <c r="H1" i="2"/>
  <c r="G28" i="1"/>
  <c r="G27" i="1"/>
  <c r="G21" i="1"/>
  <c r="G20" i="1"/>
  <c r="G15" i="1"/>
  <c r="G14" i="1"/>
  <c r="G13" i="1"/>
  <c r="G9" i="1"/>
  <c r="G8" i="1"/>
  <c r="G5" i="1"/>
  <c r="G4" i="1"/>
  <c r="G3" i="1"/>
  <c r="G2" i="1"/>
  <c r="C36" i="1"/>
  <c r="G36" i="1" s="1"/>
  <c r="C33" i="1"/>
  <c r="G33" i="1" s="1"/>
  <c r="C32" i="1"/>
  <c r="G32" i="1" s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" i="1"/>
  <c r="L24" i="1"/>
  <c r="L28" i="1" s="1"/>
  <c r="P28" i="1" s="1"/>
  <c r="K24" i="1"/>
  <c r="K28" i="1" s="1"/>
  <c r="S9" i="1" l="1"/>
  <c r="O20" i="1" s="1"/>
  <c r="C35" i="1"/>
  <c r="C38" i="1" s="1"/>
  <c r="C39" i="1"/>
  <c r="S10" i="1"/>
  <c r="U10" i="1" s="1"/>
  <c r="P31" i="1"/>
  <c r="P34" i="1" s="1"/>
  <c r="G25" i="1"/>
  <c r="S7" i="1" s="1"/>
  <c r="M24" i="1"/>
  <c r="O21" i="1" l="1"/>
  <c r="U9" i="1"/>
  <c r="O23" i="1"/>
  <c r="S6" i="1"/>
  <c r="O13" i="1" s="1"/>
  <c r="S8" i="1"/>
  <c r="O19" i="1" s="1"/>
  <c r="O22" i="1"/>
  <c r="O18" i="1"/>
  <c r="U7" i="1"/>
  <c r="O17" i="1"/>
  <c r="O14" i="1"/>
  <c r="O11" i="1"/>
  <c r="C37" i="1"/>
  <c r="U6" i="1" l="1"/>
  <c r="U8" i="1"/>
  <c r="O7" i="1"/>
  <c r="O10" i="1"/>
  <c r="O16" i="1"/>
  <c r="O15" i="1"/>
  <c r="O2" i="1"/>
  <c r="O6" i="1"/>
  <c r="O12" i="1"/>
  <c r="O9" i="1"/>
  <c r="O5" i="1"/>
  <c r="O8" i="1"/>
  <c r="U11" i="1" l="1"/>
  <c r="O24" i="1"/>
</calcChain>
</file>

<file path=xl/sharedStrings.xml><?xml version="1.0" encoding="utf-8"?>
<sst xmlns="http://schemas.openxmlformats.org/spreadsheetml/2006/main" count="160" uniqueCount="101">
  <si>
    <t>Lola</t>
  </si>
  <si>
    <t>Ainhoa</t>
  </si>
  <si>
    <t>Ipe</t>
  </si>
  <si>
    <t>Silvia</t>
  </si>
  <si>
    <t>Celia</t>
  </si>
  <si>
    <t>Efectivo</t>
  </si>
  <si>
    <t>Tarjeta</t>
  </si>
  <si>
    <t>Harry</t>
  </si>
  <si>
    <t>Kiko</t>
  </si>
  <si>
    <t>Toñi</t>
  </si>
  <si>
    <t>Juan</t>
  </si>
  <si>
    <t>Nuria</t>
  </si>
  <si>
    <t>Ambro</t>
  </si>
  <si>
    <t>Cherchi</t>
  </si>
  <si>
    <t>Pacolex</t>
  </si>
  <si>
    <t>Satur</t>
  </si>
  <si>
    <t>Montse</t>
  </si>
  <si>
    <t>Lyli</t>
  </si>
  <si>
    <t>Agu</t>
  </si>
  <si>
    <t>Patxi</t>
  </si>
  <si>
    <t>Christian</t>
  </si>
  <si>
    <t>Jesús</t>
  </si>
  <si>
    <t>Margui</t>
  </si>
  <si>
    <t>Hotel</t>
  </si>
  <si>
    <t>Restan</t>
  </si>
  <si>
    <t>Miércoles</t>
  </si>
  <si>
    <t>Total</t>
  </si>
  <si>
    <t>Cena</t>
  </si>
  <si>
    <t>Peajes Ida</t>
  </si>
  <si>
    <t>Café y propina cena</t>
  </si>
  <si>
    <t>Gasoil Ida</t>
  </si>
  <si>
    <t>16/01/2016</t>
  </si>
  <si>
    <t>LIQ. DE INT.HASTA 15.01.16</t>
  </si>
  <si>
    <t>15/01/2016</t>
  </si>
  <si>
    <t>16/02/2016</t>
  </si>
  <si>
    <t>LIQ. DE INT.HASTA 15.02.16</t>
  </si>
  <si>
    <t>15/02/2016</t>
  </si>
  <si>
    <t>16/03/2016</t>
  </si>
  <si>
    <t>LIQ. DE INT.HASTA 15.03.16</t>
  </si>
  <si>
    <t>15/03/2016</t>
  </si>
  <si>
    <t>22/03/2016</t>
  </si>
  <si>
    <t>ABONO ACOSTA FERNANDEZ MARIA AN</t>
  </si>
  <si>
    <t>ABONO JUAN FRANCISCO FERNANDEZ</t>
  </si>
  <si>
    <t>ABONO SILVIA CAMPOS MORENO</t>
  </si>
  <si>
    <t>ABONO ANA MARIA SILVIA CAMPOS M</t>
  </si>
  <si>
    <t>23/03/2016</t>
  </si>
  <si>
    <t>ABONO LUIS FELIPE ROMERO GOMEZ</t>
  </si>
  <si>
    <t>24/03/2016</t>
  </si>
  <si>
    <t>COMPRA T.C. PUCHERO</t>
  </si>
  <si>
    <t>ABONO DOLORES MARIA CANTELLI FL</t>
  </si>
  <si>
    <t>COMPRA T.C. E0582 SARRACIN - DIR.BURG</t>
  </si>
  <si>
    <t>COMPRA T.C. ASADOS PIO</t>
  </si>
  <si>
    <t>25/03/2016</t>
  </si>
  <si>
    <t>COMPRA T.C. RTE KAIALDE</t>
  </si>
  <si>
    <t>27/03/2016</t>
  </si>
  <si>
    <t>COMPRA T.C. UXARTE 96, S.L.</t>
  </si>
  <si>
    <t>COMPRA T.C. DIGASA S.A.</t>
  </si>
  <si>
    <t>COMPRA T.C. HOTEL PUERTO</t>
  </si>
  <si>
    <t>COMPRA T.C. HOTEL SANTA ELENA</t>
  </si>
  <si>
    <t>Jueves</t>
  </si>
  <si>
    <t>Tapas Bilbao</t>
  </si>
  <si>
    <t>Faltan 100 de Lola</t>
  </si>
  <si>
    <t>PioPio</t>
  </si>
  <si>
    <t>Viernes</t>
  </si>
  <si>
    <t>Tapas Puerto Viejo</t>
  </si>
  <si>
    <t>Comida Santurce</t>
  </si>
  <si>
    <t>Sábado</t>
  </si>
  <si>
    <t>Bilbao noche tapas</t>
  </si>
  <si>
    <t>Sidrería</t>
  </si>
  <si>
    <t>Domingo</t>
  </si>
  <si>
    <t>Gasoil</t>
  </si>
  <si>
    <t>Gasoil llenado</t>
  </si>
  <si>
    <t>Gastos Tarjeta</t>
  </si>
  <si>
    <t>Saldo tarjeta</t>
  </si>
  <si>
    <t>Somosierra y Despeñaperros</t>
  </si>
  <si>
    <t>Gastos efectivo</t>
  </si>
  <si>
    <t>Peajes</t>
  </si>
  <si>
    <t>Saldo efectivo</t>
  </si>
  <si>
    <t>Galerna (S,Juan Gaztelugatxe)</t>
  </si>
  <si>
    <t>Total Gastos coche</t>
  </si>
  <si>
    <t>Alquiler</t>
  </si>
  <si>
    <t>A</t>
  </si>
  <si>
    <t>B</t>
  </si>
  <si>
    <t>C</t>
  </si>
  <si>
    <t>D</t>
  </si>
  <si>
    <t>E</t>
  </si>
  <si>
    <t>AB</t>
  </si>
  <si>
    <t>ABC</t>
  </si>
  <si>
    <t>ALquiler</t>
  </si>
  <si>
    <t>Total sin hotel</t>
  </si>
  <si>
    <t>Total hotel</t>
  </si>
  <si>
    <t>ABCDE</t>
  </si>
  <si>
    <t>ACE</t>
  </si>
  <si>
    <t>Gasto por persona</t>
  </si>
  <si>
    <t>ABCD</t>
  </si>
  <si>
    <t>Total sin deuda a Silvia</t>
  </si>
  <si>
    <t>Coste por persona</t>
  </si>
  <si>
    <t>Tapas Bermeo</t>
  </si>
  <si>
    <t>Total total</t>
  </si>
  <si>
    <t>pax</t>
  </si>
  <si>
    <t>Pendiente: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</si>
</sst>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1" fillId="2" borderId="0" xfId="1"/>
    <xf numFmtId="0" fontId="2" fillId="3" borderId="0" xfId="2"/>
    <xf numFmtId="0" fontId="2" fillId="3" borderId="1" xfId="2" applyBorder="1"/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Font="1"/>
    <xf numFmtId="164" fontId="0" fillId="0" borderId="0" xfId="0" applyNumberFormat="1"/>
    <xf numFmtId="0" fontId="0" fillId="0" borderId="0" xfId="0" applyNumberFormat="1"/>
    <xf numFmtId="4" fontId="0" fillId="0" borderId="0" xfId="0" applyNumberFormat="1"/>
    <xf numFmtId="164" fontId="0" fillId="0" borderId="0" xfId="0" applyNumberFormat="1" applyFont="1"/>
  </cellXfs>
  <cellStyles count="3">
    <cellStyle name="Buen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C1" workbookViewId="0">
      <selection activeCell="K22" sqref="K22"/>
    </sheetView>
  </sheetViews>
  <sheetFormatPr baseColWidth="10" defaultRowHeight="15" x14ac:dyDescent="0.25"/>
  <cols>
    <col min="1" max="1" width="15.5703125" customWidth="1"/>
    <col min="5" max="5" width="7.7109375" customWidth="1"/>
    <col min="6" max="6" width="6.140625" style="8" customWidth="1"/>
    <col min="7" max="7" width="17.85546875" customWidth="1"/>
    <col min="9" max="9" width="4.140625" customWidth="1"/>
    <col min="15" max="15" width="11.42578125" style="8"/>
    <col min="16" max="16" width="17.7109375" customWidth="1"/>
    <col min="17" max="17" width="2.85546875" customWidth="1"/>
    <col min="18" max="18" width="6.28515625" customWidth="1"/>
  </cols>
  <sheetData>
    <row r="1" spans="1:21" x14ac:dyDescent="0.25">
      <c r="A1" s="1" t="s">
        <v>25</v>
      </c>
      <c r="F1" s="8" t="s">
        <v>99</v>
      </c>
      <c r="G1" t="s">
        <v>93</v>
      </c>
      <c r="K1" t="s">
        <v>5</v>
      </c>
      <c r="L1" t="s">
        <v>6</v>
      </c>
      <c r="M1" t="s">
        <v>26</v>
      </c>
    </row>
    <row r="2" spans="1:21" x14ac:dyDescent="0.25">
      <c r="A2" t="s">
        <v>29</v>
      </c>
      <c r="C2" s="3">
        <v>30</v>
      </c>
      <c r="E2" t="s">
        <v>86</v>
      </c>
      <c r="F2" s="8">
        <f>$R$6+$R$7</f>
        <v>15.5</v>
      </c>
      <c r="G2" s="9">
        <f>C2/15.5</f>
        <v>1.935483870967742</v>
      </c>
      <c r="I2" t="s">
        <v>81</v>
      </c>
      <c r="J2" t="s">
        <v>0</v>
      </c>
      <c r="K2">
        <v>43</v>
      </c>
      <c r="L2" s="1">
        <v>350</v>
      </c>
      <c r="M2">
        <f>K2+L2</f>
        <v>393</v>
      </c>
      <c r="O2" s="12">
        <f>$S$6*1.5-M2-M4</f>
        <v>-16.575344763259864</v>
      </c>
    </row>
    <row r="3" spans="1:21" x14ac:dyDescent="0.25">
      <c r="A3" t="s">
        <v>27</v>
      </c>
      <c r="C3" s="2">
        <v>237.7</v>
      </c>
      <c r="E3" t="s">
        <v>86</v>
      </c>
      <c r="F3" s="8">
        <f t="shared" ref="F3:F5" si="0">$R$6+$R$7</f>
        <v>15.5</v>
      </c>
      <c r="G3" s="9">
        <f>C3/15.5</f>
        <v>15.335483870967741</v>
      </c>
    </row>
    <row r="4" spans="1:21" x14ac:dyDescent="0.25">
      <c r="A4" t="s">
        <v>30</v>
      </c>
      <c r="C4" s="2">
        <v>130.66999999999999</v>
      </c>
      <c r="E4" t="s">
        <v>86</v>
      </c>
      <c r="F4" s="8">
        <f t="shared" si="0"/>
        <v>15.5</v>
      </c>
      <c r="G4" s="9">
        <f>C4/15.5</f>
        <v>8.4303225806451607</v>
      </c>
      <c r="I4" t="s">
        <v>81</v>
      </c>
      <c r="J4" t="s">
        <v>1</v>
      </c>
      <c r="K4">
        <v>30</v>
      </c>
      <c r="L4">
        <v>125</v>
      </c>
      <c r="M4">
        <f t="shared" ref="M4:M23" si="1">K4+L4</f>
        <v>155</v>
      </c>
      <c r="O4" s="12"/>
    </row>
    <row r="5" spans="1:21" x14ac:dyDescent="0.25">
      <c r="A5" t="s">
        <v>28</v>
      </c>
      <c r="C5" s="4">
        <v>40</v>
      </c>
      <c r="E5" t="s">
        <v>86</v>
      </c>
      <c r="F5" s="8">
        <f t="shared" si="0"/>
        <v>15.5</v>
      </c>
      <c r="G5" s="9">
        <f>C5/15.5</f>
        <v>2.5806451612903225</v>
      </c>
      <c r="I5" t="s">
        <v>81</v>
      </c>
      <c r="J5" t="s">
        <v>2</v>
      </c>
      <c r="K5">
        <v>82.62</v>
      </c>
      <c r="L5" s="8">
        <v>270</v>
      </c>
      <c r="M5">
        <f t="shared" si="1"/>
        <v>352.62</v>
      </c>
      <c r="O5" s="12">
        <f t="shared" ref="O5:O16" si="2">$S$6-M5</f>
        <v>1.6631034911600864</v>
      </c>
      <c r="S5" t="s">
        <v>96</v>
      </c>
    </row>
    <row r="6" spans="1:21" x14ac:dyDescent="0.25">
      <c r="G6" s="9"/>
      <c r="I6" t="s">
        <v>81</v>
      </c>
      <c r="J6" t="s">
        <v>3</v>
      </c>
      <c r="K6">
        <v>180</v>
      </c>
      <c r="L6" s="1">
        <v>173</v>
      </c>
      <c r="M6">
        <f t="shared" si="1"/>
        <v>353</v>
      </c>
      <c r="O6" s="12">
        <f t="shared" si="2"/>
        <v>1.2831034911600909</v>
      </c>
      <c r="Q6" t="s">
        <v>81</v>
      </c>
      <c r="R6">
        <v>13.5</v>
      </c>
      <c r="S6" s="9">
        <f>SUM(G2:G36)</f>
        <v>354.28310349116009</v>
      </c>
      <c r="T6" s="9"/>
      <c r="U6" s="9">
        <f>S6*R6</f>
        <v>4782.8218971306615</v>
      </c>
    </row>
    <row r="7" spans="1:21" x14ac:dyDescent="0.25">
      <c r="A7" s="1" t="s">
        <v>59</v>
      </c>
      <c r="G7" s="9"/>
      <c r="I7" t="s">
        <v>81</v>
      </c>
      <c r="J7" t="s">
        <v>13</v>
      </c>
      <c r="K7">
        <v>180</v>
      </c>
      <c r="L7">
        <v>173</v>
      </c>
      <c r="M7">
        <f t="shared" si="1"/>
        <v>353</v>
      </c>
      <c r="O7" s="12">
        <f t="shared" si="2"/>
        <v>1.2831034911600909</v>
      </c>
      <c r="Q7" t="s">
        <v>82</v>
      </c>
      <c r="R7">
        <v>2</v>
      </c>
      <c r="S7" s="9">
        <f>SUM(G2:G20)+SUM(G25:G36)</f>
        <v>339.73764894570559</v>
      </c>
      <c r="T7" s="9"/>
      <c r="U7" s="9">
        <f t="shared" ref="U7:U10" si="3">S7*R7</f>
        <v>679.47529789141117</v>
      </c>
    </row>
    <row r="8" spans="1:21" x14ac:dyDescent="0.25">
      <c r="A8" t="s">
        <v>60</v>
      </c>
      <c r="C8" s="3">
        <v>180</v>
      </c>
      <c r="E8" t="s">
        <v>91</v>
      </c>
      <c r="F8" s="8">
        <f>$R$6+$R$7+$R$8+$R$9+$R$10</f>
        <v>20.5</v>
      </c>
      <c r="G8" s="9">
        <f>C8/20.5</f>
        <v>8.7804878048780495</v>
      </c>
      <c r="I8" t="s">
        <v>81</v>
      </c>
      <c r="J8" t="s">
        <v>4</v>
      </c>
      <c r="K8">
        <v>183</v>
      </c>
      <c r="L8" s="1">
        <v>170</v>
      </c>
      <c r="M8">
        <f t="shared" si="1"/>
        <v>353</v>
      </c>
      <c r="O8" s="12">
        <f t="shared" si="2"/>
        <v>1.2831034911600909</v>
      </c>
      <c r="Q8" t="s">
        <v>83</v>
      </c>
      <c r="R8">
        <v>1</v>
      </c>
      <c r="S8" s="9">
        <f>SUM(G8:G28)+G33+G36</f>
        <v>289.73407123309562</v>
      </c>
      <c r="T8" s="9"/>
      <c r="U8" s="9">
        <f t="shared" si="3"/>
        <v>289.73407123309562</v>
      </c>
    </row>
    <row r="9" spans="1:21" x14ac:dyDescent="0.25">
      <c r="A9" t="s">
        <v>62</v>
      </c>
      <c r="C9" s="2">
        <v>240.2</v>
      </c>
      <c r="E9" t="s">
        <v>91</v>
      </c>
      <c r="F9" s="8">
        <f t="shared" ref="F9" si="4">$R$6+$R$7+$R$8+$R$9+$R$10</f>
        <v>20.5</v>
      </c>
      <c r="G9" s="9">
        <f t="shared" ref="G9" si="5">C9/20.5</f>
        <v>11.717073170731707</v>
      </c>
      <c r="I9" t="s">
        <v>81</v>
      </c>
      <c r="J9" t="s">
        <v>7</v>
      </c>
      <c r="K9">
        <v>183</v>
      </c>
      <c r="L9" s="1">
        <v>170</v>
      </c>
      <c r="M9">
        <f t="shared" si="1"/>
        <v>353</v>
      </c>
      <c r="O9" s="12">
        <f t="shared" si="2"/>
        <v>1.2831034911600909</v>
      </c>
      <c r="Q9" t="s">
        <v>84</v>
      </c>
      <c r="R9">
        <v>2</v>
      </c>
      <c r="S9" s="9">
        <f>SUM(G8:G20)+G36+G26</f>
        <v>225.20013183915623</v>
      </c>
      <c r="T9" s="9"/>
      <c r="U9" s="9">
        <f t="shared" si="3"/>
        <v>450.40026367831246</v>
      </c>
    </row>
    <row r="10" spans="1:21" x14ac:dyDescent="0.25">
      <c r="G10" s="9"/>
      <c r="I10" t="s">
        <v>81</v>
      </c>
      <c r="J10" t="s">
        <v>8</v>
      </c>
      <c r="K10">
        <v>330</v>
      </c>
      <c r="L10" s="1">
        <v>23</v>
      </c>
      <c r="M10">
        <f t="shared" si="1"/>
        <v>353</v>
      </c>
      <c r="O10" s="12">
        <f t="shared" si="2"/>
        <v>1.2831034911600909</v>
      </c>
      <c r="Q10" t="s">
        <v>85</v>
      </c>
      <c r="R10">
        <v>2</v>
      </c>
      <c r="S10" s="9">
        <f>SUM(G8:G21)+G36</f>
        <v>219.19423503325942</v>
      </c>
      <c r="T10" s="9"/>
      <c r="U10" s="9">
        <f t="shared" si="3"/>
        <v>438.38847006651883</v>
      </c>
    </row>
    <row r="11" spans="1:21" x14ac:dyDescent="0.25">
      <c r="G11" s="9"/>
      <c r="I11" t="s">
        <v>81</v>
      </c>
      <c r="J11" t="s">
        <v>14</v>
      </c>
      <c r="K11">
        <v>183</v>
      </c>
      <c r="L11" s="1">
        <v>170</v>
      </c>
      <c r="M11">
        <f t="shared" si="1"/>
        <v>353</v>
      </c>
      <c r="O11" s="12">
        <f t="shared" si="2"/>
        <v>1.2831034911600909</v>
      </c>
      <c r="S11" s="9"/>
      <c r="T11" s="9"/>
      <c r="U11" s="9">
        <f>U6+U7+U8+U9+U10</f>
        <v>6640.8199999999988</v>
      </c>
    </row>
    <row r="12" spans="1:21" x14ac:dyDescent="0.25">
      <c r="A12" s="1" t="s">
        <v>63</v>
      </c>
      <c r="G12" s="9"/>
      <c r="I12" t="s">
        <v>81</v>
      </c>
      <c r="J12" t="s">
        <v>15</v>
      </c>
      <c r="K12">
        <v>183</v>
      </c>
      <c r="L12" s="1">
        <v>170</v>
      </c>
      <c r="M12">
        <f t="shared" si="1"/>
        <v>353</v>
      </c>
      <c r="O12" s="12">
        <f t="shared" si="2"/>
        <v>1.2831034911600909</v>
      </c>
    </row>
    <row r="13" spans="1:21" x14ac:dyDescent="0.25">
      <c r="A13" t="s">
        <v>64</v>
      </c>
      <c r="C13" s="3">
        <v>150</v>
      </c>
      <c r="E13" t="s">
        <v>91</v>
      </c>
      <c r="F13" s="8">
        <f t="shared" ref="F13:F15" si="6">$R$6+$R$7+$R$8+$R$9+$R$10</f>
        <v>20.5</v>
      </c>
      <c r="G13" s="9">
        <f t="shared" ref="G13:G15" si="7">C13/20.5</f>
        <v>7.3170731707317076</v>
      </c>
      <c r="I13" t="s">
        <v>81</v>
      </c>
      <c r="J13" t="s">
        <v>16</v>
      </c>
      <c r="K13">
        <v>183</v>
      </c>
      <c r="L13" s="1">
        <v>170</v>
      </c>
      <c r="M13">
        <f t="shared" si="1"/>
        <v>353</v>
      </c>
      <c r="O13" s="12">
        <f t="shared" si="2"/>
        <v>1.2831034911600909</v>
      </c>
      <c r="U13" s="10"/>
    </row>
    <row r="14" spans="1:21" x14ac:dyDescent="0.25">
      <c r="A14" t="s">
        <v>65</v>
      </c>
      <c r="C14" s="2">
        <v>525</v>
      </c>
      <c r="E14" t="s">
        <v>91</v>
      </c>
      <c r="F14" s="8">
        <f t="shared" si="6"/>
        <v>20.5</v>
      </c>
      <c r="G14" s="9">
        <f t="shared" si="7"/>
        <v>25.609756097560975</v>
      </c>
      <c r="I14" t="s">
        <v>81</v>
      </c>
      <c r="J14" t="s">
        <v>17</v>
      </c>
      <c r="K14">
        <v>180</v>
      </c>
      <c r="L14" s="1">
        <v>173</v>
      </c>
      <c r="M14">
        <f t="shared" si="1"/>
        <v>353</v>
      </c>
      <c r="O14" s="12">
        <f t="shared" si="2"/>
        <v>1.2831034911600909</v>
      </c>
    </row>
    <row r="15" spans="1:21" x14ac:dyDescent="0.25">
      <c r="A15" t="s">
        <v>67</v>
      </c>
      <c r="C15" s="3">
        <v>200</v>
      </c>
      <c r="E15" t="s">
        <v>91</v>
      </c>
      <c r="F15" s="8">
        <f t="shared" si="6"/>
        <v>20.5</v>
      </c>
      <c r="G15" s="9">
        <f t="shared" si="7"/>
        <v>9.7560975609756095</v>
      </c>
      <c r="I15" t="s">
        <v>81</v>
      </c>
      <c r="J15" t="s">
        <v>20</v>
      </c>
      <c r="K15">
        <v>180</v>
      </c>
      <c r="L15" s="1">
        <v>173</v>
      </c>
      <c r="M15">
        <f t="shared" si="1"/>
        <v>353</v>
      </c>
      <c r="O15" s="12">
        <f t="shared" si="2"/>
        <v>1.2831034911600909</v>
      </c>
    </row>
    <row r="16" spans="1:21" x14ac:dyDescent="0.25">
      <c r="G16" s="9"/>
      <c r="I16" t="s">
        <v>81</v>
      </c>
      <c r="J16" t="s">
        <v>18</v>
      </c>
      <c r="K16">
        <v>180</v>
      </c>
      <c r="L16" s="1">
        <v>173</v>
      </c>
      <c r="M16">
        <f t="shared" si="1"/>
        <v>353</v>
      </c>
      <c r="O16" s="12">
        <f t="shared" si="2"/>
        <v>1.2831034911600909</v>
      </c>
    </row>
    <row r="17" spans="1:21" x14ac:dyDescent="0.25">
      <c r="A17" s="1" t="s">
        <v>66</v>
      </c>
      <c r="G17" s="9"/>
      <c r="I17" t="s">
        <v>82</v>
      </c>
      <c r="J17" t="s">
        <v>21</v>
      </c>
      <c r="K17">
        <v>190</v>
      </c>
      <c r="L17" s="1">
        <v>150</v>
      </c>
      <c r="M17">
        <f t="shared" si="1"/>
        <v>340</v>
      </c>
      <c r="O17" s="12">
        <f>$S$7-M17</f>
        <v>-0.26235105429441319</v>
      </c>
      <c r="U17" s="9"/>
    </row>
    <row r="18" spans="1:21" x14ac:dyDescent="0.25">
      <c r="G18" s="9"/>
      <c r="I18" t="s">
        <v>82</v>
      </c>
      <c r="J18" t="s">
        <v>22</v>
      </c>
      <c r="K18">
        <v>190</v>
      </c>
      <c r="L18" s="1">
        <v>150</v>
      </c>
      <c r="M18">
        <f t="shared" si="1"/>
        <v>340</v>
      </c>
      <c r="O18" s="12">
        <f t="shared" ref="O18" si="8">$S$7-M18</f>
        <v>-0.26235105429441319</v>
      </c>
    </row>
    <row r="19" spans="1:21" x14ac:dyDescent="0.25">
      <c r="A19" t="s">
        <v>97</v>
      </c>
      <c r="C19" s="3">
        <v>150</v>
      </c>
      <c r="E19" t="s">
        <v>91</v>
      </c>
      <c r="F19" s="8">
        <f>$R$6+$R$7+$R$8+$R$9+$R$10</f>
        <v>20.5</v>
      </c>
      <c r="G19" s="9">
        <f>C19/20.5</f>
        <v>7.3170731707317076</v>
      </c>
      <c r="I19" t="s">
        <v>83</v>
      </c>
      <c r="J19" t="s">
        <v>19</v>
      </c>
      <c r="K19">
        <v>180</v>
      </c>
      <c r="L19">
        <v>150</v>
      </c>
      <c r="M19">
        <f t="shared" si="1"/>
        <v>330</v>
      </c>
      <c r="O19" s="12">
        <f>$S$8-M19</f>
        <v>-40.265928766904381</v>
      </c>
    </row>
    <row r="20" spans="1:21" x14ac:dyDescent="0.25">
      <c r="A20" t="s">
        <v>78</v>
      </c>
      <c r="C20" s="3">
        <v>310.10000000000002</v>
      </c>
      <c r="E20" t="s">
        <v>91</v>
      </c>
      <c r="F20" s="8">
        <f>$R$6+$R$7+$R$8+$R$9+$R$10</f>
        <v>20.5</v>
      </c>
      <c r="G20" s="9">
        <f>C20/20.5</f>
        <v>15.126829268292685</v>
      </c>
      <c r="I20" t="s">
        <v>84</v>
      </c>
      <c r="J20" t="s">
        <v>11</v>
      </c>
      <c r="K20">
        <v>75</v>
      </c>
      <c r="L20" s="1">
        <v>150</v>
      </c>
      <c r="M20">
        <f t="shared" si="1"/>
        <v>225</v>
      </c>
      <c r="O20" s="12">
        <f>$S$9-M20</f>
        <v>0.2001318391562279</v>
      </c>
    </row>
    <row r="21" spans="1:21" x14ac:dyDescent="0.25">
      <c r="A21" t="s">
        <v>68</v>
      </c>
      <c r="C21" s="2">
        <v>240</v>
      </c>
      <c r="E21" t="s">
        <v>92</v>
      </c>
      <c r="F21" s="8">
        <f>$R$6+$R$8+$R$10</f>
        <v>16.5</v>
      </c>
      <c r="G21" s="9">
        <f>C21/16.5</f>
        <v>14.545454545454545</v>
      </c>
      <c r="I21" t="s">
        <v>84</v>
      </c>
      <c r="J21" t="s">
        <v>12</v>
      </c>
      <c r="K21">
        <v>75</v>
      </c>
      <c r="L21" s="1">
        <v>150</v>
      </c>
      <c r="M21">
        <f t="shared" si="1"/>
        <v>225</v>
      </c>
      <c r="O21" s="12">
        <f t="shared" ref="O21" si="9">$S$9-M21</f>
        <v>0.2001318391562279</v>
      </c>
    </row>
    <row r="22" spans="1:21" x14ac:dyDescent="0.25">
      <c r="G22" s="9"/>
      <c r="I22" t="s">
        <v>85</v>
      </c>
      <c r="J22" t="s">
        <v>9</v>
      </c>
      <c r="K22">
        <v>70</v>
      </c>
      <c r="L22" s="1">
        <v>150</v>
      </c>
      <c r="M22">
        <f t="shared" si="1"/>
        <v>220</v>
      </c>
      <c r="O22" s="12">
        <f>$S$10-M22</f>
        <v>-0.80576496674058262</v>
      </c>
    </row>
    <row r="23" spans="1:21" x14ac:dyDescent="0.25">
      <c r="G23" s="9"/>
      <c r="I23" t="s">
        <v>85</v>
      </c>
      <c r="J23" t="s">
        <v>10</v>
      </c>
      <c r="K23">
        <v>70</v>
      </c>
      <c r="L23" s="1">
        <v>150</v>
      </c>
      <c r="M23">
        <f t="shared" si="1"/>
        <v>220</v>
      </c>
      <c r="O23" s="12">
        <f t="shared" ref="O23" si="10">$S$10-M23</f>
        <v>-0.80576496674058262</v>
      </c>
    </row>
    <row r="24" spans="1:21" x14ac:dyDescent="0.25">
      <c r="A24" s="1" t="s">
        <v>69</v>
      </c>
      <c r="G24" s="9"/>
      <c r="K24" s="3">
        <f>SUM(K2:K23)</f>
        <v>3150.62</v>
      </c>
      <c r="L24" s="2">
        <f>SUM(L2:L23)</f>
        <v>3533</v>
      </c>
      <c r="M24">
        <f>K24+L24</f>
        <v>6683.62</v>
      </c>
      <c r="O24" s="12">
        <f>SUM(O2:O23)</f>
        <v>-42.800000000000693</v>
      </c>
    </row>
    <row r="25" spans="1:21" x14ac:dyDescent="0.25">
      <c r="A25" t="s">
        <v>76</v>
      </c>
      <c r="C25" s="3">
        <f>4.95*2</f>
        <v>9.9</v>
      </c>
      <c r="E25" t="s">
        <v>87</v>
      </c>
      <c r="F25" s="8">
        <f>$R$6+$R$8+$R$7</f>
        <v>16.5</v>
      </c>
      <c r="G25" s="9">
        <f>C25/16.5</f>
        <v>0.6</v>
      </c>
    </row>
    <row r="26" spans="1:21" x14ac:dyDescent="0.25">
      <c r="A26" t="s">
        <v>74</v>
      </c>
      <c r="C26" s="2">
        <v>380.2</v>
      </c>
      <c r="E26" t="s">
        <v>94</v>
      </c>
      <c r="F26" s="8">
        <f>$R$6+$R$7+$R$8+$R$9</f>
        <v>18.5</v>
      </c>
      <c r="G26" s="9">
        <f>C26/18.5</f>
        <v>20.55135135135135</v>
      </c>
    </row>
    <row r="27" spans="1:21" x14ac:dyDescent="0.25">
      <c r="A27" t="s">
        <v>70</v>
      </c>
      <c r="C27" s="2">
        <v>102.77</v>
      </c>
      <c r="E27" t="s">
        <v>87</v>
      </c>
      <c r="F27" s="8">
        <f>$R$6+$R$8+$R$7</f>
        <v>16.5</v>
      </c>
      <c r="G27" s="9">
        <f>C27/16.5</f>
        <v>6.2284848484848485</v>
      </c>
      <c r="J27" t="s">
        <v>23</v>
      </c>
      <c r="K27">
        <v>1890</v>
      </c>
      <c r="L27">
        <v>550</v>
      </c>
      <c r="N27" t="s">
        <v>72</v>
      </c>
      <c r="P27" t="s">
        <v>73</v>
      </c>
    </row>
    <row r="28" spans="1:21" x14ac:dyDescent="0.25">
      <c r="A28" t="s">
        <v>71</v>
      </c>
      <c r="C28" s="3">
        <v>150</v>
      </c>
      <c r="E28" t="s">
        <v>87</v>
      </c>
      <c r="F28" s="8">
        <f>$R$6+$R$8+$R$7</f>
        <v>16.5</v>
      </c>
      <c r="G28" s="9">
        <f>C28/16.5</f>
        <v>9.0909090909090917</v>
      </c>
      <c r="J28" t="s">
        <v>24</v>
      </c>
      <c r="K28" s="3">
        <f>K24-K27</f>
        <v>1260.6199999999999</v>
      </c>
      <c r="L28" s="2">
        <f>L24-L27</f>
        <v>2983</v>
      </c>
      <c r="N28" s="2">
        <f>C3+C4+C9+C14+C21+C27+C26+C29</f>
        <v>1899.34</v>
      </c>
      <c r="P28">
        <f>L28-N28</f>
        <v>1083.6600000000001</v>
      </c>
      <c r="U28">
        <v>868.46</v>
      </c>
    </row>
    <row r="29" spans="1:21" x14ac:dyDescent="0.25">
      <c r="A29" t="s">
        <v>76</v>
      </c>
      <c r="C29" s="2">
        <v>42.8</v>
      </c>
      <c r="G29" s="9"/>
      <c r="U29">
        <v>220</v>
      </c>
    </row>
    <row r="30" spans="1:21" x14ac:dyDescent="0.25">
      <c r="G30" s="9"/>
      <c r="N30" t="s">
        <v>75</v>
      </c>
      <c r="P30" t="s">
        <v>77</v>
      </c>
      <c r="U30">
        <v>35.82</v>
      </c>
    </row>
    <row r="31" spans="1:21" x14ac:dyDescent="0.25">
      <c r="G31" s="9"/>
      <c r="N31" s="3">
        <f>C2+C5+C8+C13+C15+C25+C28+C20+C19</f>
        <v>1220</v>
      </c>
      <c r="P31">
        <f>K28-N31</f>
        <v>40.619999999999891</v>
      </c>
      <c r="U31">
        <f>U28+U29+U30</f>
        <v>1124.28</v>
      </c>
    </row>
    <row r="32" spans="1:21" x14ac:dyDescent="0.25">
      <c r="A32" t="s">
        <v>80</v>
      </c>
      <c r="C32">
        <f>562.14</f>
        <v>562.14</v>
      </c>
      <c r="E32" t="s">
        <v>86</v>
      </c>
      <c r="F32" s="8">
        <f>$R$6+$R$7</f>
        <v>15.5</v>
      </c>
      <c r="G32" s="9">
        <f>C32/15.5</f>
        <v>36.267096774193547</v>
      </c>
    </row>
    <row r="33" spans="1:16" x14ac:dyDescent="0.25">
      <c r="A33" t="s">
        <v>88</v>
      </c>
      <c r="C33">
        <f>562.14</f>
        <v>562.14</v>
      </c>
      <c r="E33" t="s">
        <v>87</v>
      </c>
      <c r="F33" s="8">
        <f>$R$6+$R$8+$R$7</f>
        <v>16.5</v>
      </c>
      <c r="G33" s="9">
        <f>C33/16.5</f>
        <v>34.06909090909091</v>
      </c>
    </row>
    <row r="34" spans="1:16" x14ac:dyDescent="0.25">
      <c r="G34" s="9"/>
      <c r="N34" t="s">
        <v>100</v>
      </c>
      <c r="P34">
        <f>C32-P28-P31+C33</f>
        <v>0</v>
      </c>
    </row>
    <row r="35" spans="1:16" x14ac:dyDescent="0.25">
      <c r="A35" t="s">
        <v>89</v>
      </c>
      <c r="C35">
        <f>SUM(C2:C33)</f>
        <v>4243.62</v>
      </c>
      <c r="G35" s="9"/>
    </row>
    <row r="36" spans="1:16" x14ac:dyDescent="0.25">
      <c r="A36" t="s">
        <v>90</v>
      </c>
      <c r="C36">
        <f>L27+K27</f>
        <v>2440</v>
      </c>
      <c r="E36" t="s">
        <v>91</v>
      </c>
      <c r="F36" s="8">
        <f>$R$6+$R$7+$R$8+$R$9+$R$10</f>
        <v>20.5</v>
      </c>
      <c r="G36" s="9">
        <f>C36/20.5</f>
        <v>119.02439024390245</v>
      </c>
    </row>
    <row r="37" spans="1:16" x14ac:dyDescent="0.25">
      <c r="A37" t="s">
        <v>95</v>
      </c>
      <c r="C37">
        <f>C35+C36-P34</f>
        <v>6683.62</v>
      </c>
    </row>
    <row r="38" spans="1:16" x14ac:dyDescent="0.25">
      <c r="A38" t="s">
        <v>98</v>
      </c>
      <c r="C38">
        <f>C35+C36</f>
        <v>6683.62</v>
      </c>
    </row>
    <row r="39" spans="1:16" x14ac:dyDescent="0.25">
      <c r="A39" t="s">
        <v>79</v>
      </c>
      <c r="C39">
        <f>C4+C5+C25+C27+C28+C32+C33</f>
        <v>1557.62</v>
      </c>
    </row>
  </sheetData>
  <pageMargins left="0.7" right="0.7" top="0.75" bottom="0.75" header="0.3" footer="0.3"/>
  <pageSetup paperSize="9" orientation="portrait" horizontalDpi="0" verticalDpi="0" r:id="rId1"/>
  <ignoredErrors>
    <ignoredError sqref="G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16" sqref="D16"/>
    </sheetView>
  </sheetViews>
  <sheetFormatPr baseColWidth="10" defaultRowHeight="15" x14ac:dyDescent="0.25"/>
  <cols>
    <col min="2" max="2" width="41.5703125" customWidth="1"/>
  </cols>
  <sheetData>
    <row r="1" spans="1:8" x14ac:dyDescent="0.25">
      <c r="A1" s="5" t="s">
        <v>31</v>
      </c>
      <c r="B1" s="5" t="s">
        <v>32</v>
      </c>
      <c r="C1" s="5" t="s">
        <v>33</v>
      </c>
      <c r="D1" s="6">
        <v>0</v>
      </c>
      <c r="E1" s="7">
        <v>0</v>
      </c>
      <c r="H1" s="11">
        <f>D4+D5+D6+D7+D8+D10+550</f>
        <v>3175</v>
      </c>
    </row>
    <row r="2" spans="1:8" x14ac:dyDescent="0.25">
      <c r="A2" s="5" t="s">
        <v>34</v>
      </c>
      <c r="B2" s="5" t="s">
        <v>35</v>
      </c>
      <c r="C2" s="5" t="s">
        <v>36</v>
      </c>
      <c r="D2" s="6">
        <v>0</v>
      </c>
      <c r="E2" s="7">
        <v>0</v>
      </c>
    </row>
    <row r="3" spans="1:8" x14ac:dyDescent="0.25">
      <c r="A3" s="5" t="s">
        <v>37</v>
      </c>
      <c r="B3" s="5" t="s">
        <v>38</v>
      </c>
      <c r="C3" s="5" t="s">
        <v>39</v>
      </c>
      <c r="D3" s="6">
        <v>0</v>
      </c>
      <c r="E3" s="7">
        <v>0</v>
      </c>
    </row>
    <row r="4" spans="1:8" x14ac:dyDescent="0.25">
      <c r="A4" s="5" t="s">
        <v>40</v>
      </c>
      <c r="B4" s="5" t="s">
        <v>41</v>
      </c>
      <c r="C4" s="5" t="s">
        <v>40</v>
      </c>
      <c r="D4" s="6">
        <v>150</v>
      </c>
      <c r="E4" s="7">
        <v>150</v>
      </c>
    </row>
    <row r="5" spans="1:8" x14ac:dyDescent="0.25">
      <c r="A5" s="5" t="s">
        <v>40</v>
      </c>
      <c r="B5" s="5" t="s">
        <v>42</v>
      </c>
      <c r="C5" s="5" t="s">
        <v>40</v>
      </c>
      <c r="D5" s="6">
        <v>150</v>
      </c>
      <c r="E5" s="7">
        <v>300</v>
      </c>
    </row>
    <row r="6" spans="1:8" x14ac:dyDescent="0.25">
      <c r="A6" s="5" t="s">
        <v>40</v>
      </c>
      <c r="B6" s="5" t="s">
        <v>43</v>
      </c>
      <c r="C6" s="5" t="s">
        <v>40</v>
      </c>
      <c r="D6" s="6">
        <v>150</v>
      </c>
      <c r="E6" s="7">
        <v>450</v>
      </c>
    </row>
    <row r="7" spans="1:8" x14ac:dyDescent="0.25">
      <c r="A7" s="5" t="s">
        <v>40</v>
      </c>
      <c r="B7" s="5" t="s">
        <v>44</v>
      </c>
      <c r="C7" s="5" t="s">
        <v>40</v>
      </c>
      <c r="D7" s="6">
        <v>1850</v>
      </c>
      <c r="E7" s="7">
        <v>2300</v>
      </c>
    </row>
    <row r="8" spans="1:8" x14ac:dyDescent="0.25">
      <c r="A8" s="5" t="s">
        <v>45</v>
      </c>
      <c r="B8" s="5" t="s">
        <v>46</v>
      </c>
      <c r="C8" s="5" t="s">
        <v>45</v>
      </c>
      <c r="D8" s="6">
        <v>100</v>
      </c>
      <c r="E8" s="7">
        <v>2400</v>
      </c>
    </row>
    <row r="9" spans="1:8" x14ac:dyDescent="0.25">
      <c r="A9" s="5" t="s">
        <v>47</v>
      </c>
      <c r="B9" s="5" t="s">
        <v>48</v>
      </c>
      <c r="C9" s="5" t="s">
        <v>47</v>
      </c>
      <c r="D9" s="6">
        <v>-237.7</v>
      </c>
      <c r="E9" s="7">
        <v>2162.3000000000002</v>
      </c>
    </row>
    <row r="10" spans="1:8" x14ac:dyDescent="0.25">
      <c r="A10" s="5" t="s">
        <v>47</v>
      </c>
      <c r="B10" s="5" t="s">
        <v>49</v>
      </c>
      <c r="C10" s="5" t="s">
        <v>47</v>
      </c>
      <c r="D10" s="6">
        <v>225</v>
      </c>
      <c r="E10" s="7">
        <v>2387.3000000000002</v>
      </c>
    </row>
    <row r="11" spans="1:8" x14ac:dyDescent="0.25">
      <c r="A11" s="5" t="s">
        <v>47</v>
      </c>
      <c r="B11" s="5" t="s">
        <v>50</v>
      </c>
      <c r="C11" s="5" t="s">
        <v>47</v>
      </c>
      <c r="D11" s="6">
        <v>-130.66999999999999</v>
      </c>
      <c r="E11" s="7">
        <v>2256.63</v>
      </c>
    </row>
    <row r="12" spans="1:8" x14ac:dyDescent="0.25">
      <c r="A12" s="5" t="s">
        <v>47</v>
      </c>
      <c r="B12" s="5" t="s">
        <v>51</v>
      </c>
      <c r="C12" s="5" t="s">
        <v>47</v>
      </c>
      <c r="D12" s="6">
        <v>-240.2</v>
      </c>
      <c r="E12" s="7">
        <v>2016.43</v>
      </c>
    </row>
    <row r="13" spans="1:8" x14ac:dyDescent="0.25">
      <c r="A13" s="5" t="s">
        <v>52</v>
      </c>
      <c r="B13" s="5" t="s">
        <v>53</v>
      </c>
      <c r="C13" s="5" t="s">
        <v>52</v>
      </c>
      <c r="D13" s="6">
        <v>-525</v>
      </c>
      <c r="E13" s="7">
        <v>1491.43</v>
      </c>
    </row>
    <row r="14" spans="1:8" x14ac:dyDescent="0.25">
      <c r="A14" s="5" t="s">
        <v>54</v>
      </c>
      <c r="B14" s="5" t="s">
        <v>55</v>
      </c>
      <c r="C14" s="5" t="s">
        <v>54</v>
      </c>
      <c r="D14" s="6">
        <v>-240</v>
      </c>
      <c r="E14" s="7">
        <v>1251.43</v>
      </c>
    </row>
    <row r="15" spans="1:8" x14ac:dyDescent="0.25">
      <c r="A15" s="5" t="s">
        <v>54</v>
      </c>
      <c r="B15" s="5" t="s">
        <v>56</v>
      </c>
      <c r="C15" s="5" t="s">
        <v>54</v>
      </c>
      <c r="D15" s="6">
        <v>-102.77</v>
      </c>
      <c r="E15" s="7">
        <v>1148.6600000000001</v>
      </c>
    </row>
    <row r="16" spans="1:8" x14ac:dyDescent="0.25">
      <c r="A16" s="5" t="s">
        <v>54</v>
      </c>
      <c r="B16" s="5" t="s">
        <v>57</v>
      </c>
      <c r="C16" s="5" t="s">
        <v>54</v>
      </c>
      <c r="D16" s="6">
        <v>-26.5</v>
      </c>
      <c r="E16" s="7">
        <v>1122.1600000000001</v>
      </c>
    </row>
    <row r="17" spans="1:5" x14ac:dyDescent="0.25">
      <c r="A17" s="5" t="s">
        <v>54</v>
      </c>
      <c r="B17" s="5" t="s">
        <v>58</v>
      </c>
      <c r="C17" s="5" t="s">
        <v>54</v>
      </c>
      <c r="D17" s="6">
        <v>-353.7</v>
      </c>
      <c r="E17" s="7">
        <v>768.46</v>
      </c>
    </row>
    <row r="19" spans="1:5" x14ac:dyDescent="0.25">
      <c r="B19" s="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2016-03-28T04:48:09Z</dcterms:created>
  <dcterms:modified xsi:type="dcterms:W3CDTF">2016-04-07T08:01:37Z</dcterms:modified>
</cp:coreProperties>
</file>